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activeTab="2"/>
  </bookViews>
  <sheets>
    <sheet name="с.Дальний Кут, с.Дерсу" sheetId="1" r:id="rId1"/>
    <sheet name="с.Лимонники" sheetId="2" r:id="rId2"/>
    <sheet name="с.Метеоритное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TABLE" localSheetId="0">'с.Дальний Кут, с.Дерсу'!$A$8:$F$44</definedName>
    <definedName name="TABLE" localSheetId="1">'с.Лимонники'!$A$8:$F$44</definedName>
    <definedName name="TABLE" localSheetId="2">'с.Метеоритное'!$A$8:$F$44</definedName>
    <definedName name="_xlnm.Print_Titles" localSheetId="0">'с.Дальний Кут, с.Дерсу'!$8:$8</definedName>
    <definedName name="_xlnm.Print_Titles" localSheetId="1">'с.Лимонники'!$8:$8</definedName>
    <definedName name="_xlnm.Print_Titles" localSheetId="2">'с.Метеоритное'!$8:$8</definedName>
    <definedName name="_xlnm.Print_Area" localSheetId="0">'с.Дальний Кут, с.Дерсу'!$A$1:$F$51</definedName>
    <definedName name="_xlnm.Print_Area" localSheetId="1">'с.Лимонники'!$A$1:$F$51</definedName>
    <definedName name="_xlnm.Print_Area" localSheetId="2">'с.Метеоритное'!$A$1:$F$51</definedName>
  </definedNames>
  <calcPr fullCalcOnLoad="1"/>
</workbook>
</file>

<file path=xl/sharedStrings.xml><?xml version="1.0" encoding="utf-8"?>
<sst xmlns="http://schemas.openxmlformats.org/spreadsheetml/2006/main" count="351" uniqueCount="89">
  <si>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</si>
  <si>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</si>
  <si>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</si>
  <si>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</si>
  <si>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</si>
  <si>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</si>
  <si>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</si>
  <si>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</si>
  <si>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</si>
  <si>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</si>
  <si>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</si>
  <si>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</si>
  <si>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</si>
  <si>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</si>
  <si>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</si>
  <si>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</si>
  <si>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</si>
  <si>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</si>
  <si>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</si>
  <si>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</si>
  <si>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</si>
  <si>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</si>
  <si>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</si>
  <si>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</si>
  <si>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</si>
  <si>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</si>
  <si>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</si>
  <si>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</si>
  <si>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</si>
  <si>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</si>
  <si>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</si>
  <si>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</si>
  <si>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</si>
  <si>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</si>
  <si>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</si>
  <si>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</si>
  <si>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</si>
  <si>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</si>
  <si>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</si>
  <si>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</si>
  <si>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</si>
  <si>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</si>
  <si>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</si>
  <si>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</si>
  <si>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</si>
  <si>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</si>
  <si>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</si>
  <si>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</si>
  <si>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</si>
  <si>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</si>
  <si>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</si>
  <si>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</si>
  <si>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</si>
  <si>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</si>
  <si>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</si>
  <si>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</si>
  <si>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</si>
  <si>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</si>
  <si>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</si>
  <si>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</si>
  <si>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</si>
  <si>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</si>
  <si>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</si>
  <si>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</si>
  <si>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</si>
  <si>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</si>
  <si>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</si>
  <si>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</si>
  <si>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</si>
  <si>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</si>
  <si>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</si>
  <si>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</si>
  <si>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</si>
  <si>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</si>
  <si>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</si>
  <si>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</si>
  <si>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</si>
  <si>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</si>
  <si>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</si>
  <si>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</si>
  <si>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</si>
  <si>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</si>
  <si>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</si>
  <si>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</si>
  <si>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</si>
  <si>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</si>
  <si>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Фактические показатели 
за год, предшествующий базовому периоду
(2015 год)</t>
  </si>
  <si>
    <t>Показатели, утвержденные 
на базовый период * 
(2016 год)</t>
  </si>
  <si>
    <t>Предложения 
на расчетный период регулирования 
(2017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</si>
</sst>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_р_._-;\-* #,##0.0_р_._-;_-* &quot;-&quot;??_р_._-;_-@_-"/>
    <numFmt numFmtId="171" formatCode="_-* #,##0.000_р_._-;\-* #,##0.000_р_._-;_-* &quot;-&quot;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51;&#1077;&#1089;&#1086;&#1079;&#1072;&#1074;&#1086;&#1076;&#1089;&#1082;&#1080;&#1081;%20&#1092;\&#1040;&#1085;&#1072;&#1083;&#1080;&#1079;%20&#1069;&#1083;&#1053;%20&#1087;&#1086;%20&#1043;&#1050;&#1051;&#1092;%202017%20&#1075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51;&#1077;&#1089;&#1086;&#1079;&#1072;&#1074;&#1086;&#1076;&#1089;&#1082;%20&#1053;&#1054;&#1042;&#1067;&#1049;\&#1044;&#1072;&#1083;&#1100;&#1085;&#1080;&#1081;%20&#1050;&#1091;&#1090;+&#1044;&#1077;&#1088;&#1089;&#109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0;&#1081;%20&#1086;&#1090;&#1076;&#1077;&#1083;\&#1041;&#1044;2015\&#1054;&#1058;&#1063;&#1045;&#1058;%202015\&#1054;&#1090;&#1095;&#1077;&#1090;%20&#1069;&#1083;&#1069;&#1085;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51;&#1077;&#1089;&#1086;&#1079;&#1072;&#1074;&#1086;&#1076;&#1089;&#1082;%20&#1053;&#1054;&#1042;&#1067;&#1049;\&#1051;&#1080;&#1084;&#1086;&#1085;&#1085;&#1080;&#1082;&#108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51;&#1077;&#1089;&#1086;&#1079;&#1072;&#1074;&#1086;&#1076;&#1089;&#1082;%20&#1053;&#1054;&#1042;&#1067;&#1049;\&#1052;&#1077;&#1090;&#1077;&#1086;&#1088;&#1080;&#1090;&#1085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ый анализ "/>
      <sheetName val="Субсидия "/>
      <sheetName val="план 2017 г (для отчета)"/>
      <sheetName val="Анализ для защиты тарифа 2016"/>
      <sheetName val="Разбивка по полугодиям 2017 "/>
      <sheetName val="Д.Кут и Дерсу"/>
      <sheetName val="Лимонники"/>
      <sheetName val="Метеоритное"/>
      <sheetName val="Поляны"/>
    </sheetNames>
    <sheetDataSet>
      <sheetData sheetId="4">
        <row r="8">
          <cell r="H8">
            <v>187.57600000000002</v>
          </cell>
          <cell r="Y8">
            <v>117.396</v>
          </cell>
          <cell r="AV8">
            <v>90.46857605685351</v>
          </cell>
        </row>
        <row r="14">
          <cell r="H14">
            <v>133.35043000000002</v>
          </cell>
          <cell r="Y14">
            <v>88.96736899999999</v>
          </cell>
          <cell r="AV14">
            <v>76.5736</v>
          </cell>
        </row>
        <row r="22">
          <cell r="H22">
            <v>2046.28732</v>
          </cell>
          <cell r="Y22">
            <v>1282.24176</v>
          </cell>
          <cell r="AV22">
            <v>1001.31</v>
          </cell>
        </row>
        <row r="29">
          <cell r="H29">
            <v>6</v>
          </cell>
          <cell r="K29">
            <v>6</v>
          </cell>
          <cell r="N29">
            <v>9.72173104003076</v>
          </cell>
          <cell r="Y29">
            <v>4</v>
          </cell>
          <cell r="AB29">
            <v>4</v>
          </cell>
          <cell r="AE29">
            <v>4.88913447998462</v>
          </cell>
          <cell r="AS29">
            <v>4</v>
          </cell>
          <cell r="AV29">
            <v>4</v>
          </cell>
        </row>
        <row r="30">
          <cell r="H30">
            <v>13501.040416666667</v>
          </cell>
          <cell r="K30">
            <v>17849.64828666663</v>
          </cell>
          <cell r="N30">
            <v>25300.08201049186</v>
          </cell>
          <cell r="Y30">
            <v>18686.310416666667</v>
          </cell>
          <cell r="AB30">
            <v>21072.646249999998</v>
          </cell>
          <cell r="AE30">
            <v>26118.51684597877</v>
          </cell>
          <cell r="AP30">
            <v>18310.52333333333</v>
          </cell>
          <cell r="AS30">
            <v>17945.03</v>
          </cell>
        </row>
      </sheetData>
      <sheetData sheetId="5">
        <row r="5">
          <cell r="G5">
            <v>201.82597701149427</v>
          </cell>
          <cell r="H5">
            <v>168.4343475230327</v>
          </cell>
        </row>
        <row r="11">
          <cell r="G11">
            <v>157.9292</v>
          </cell>
          <cell r="H11">
            <v>132.52983999999998</v>
          </cell>
        </row>
        <row r="17">
          <cell r="G17">
            <v>54.49301379310346</v>
          </cell>
          <cell r="H17">
            <v>46.22579607161119</v>
          </cell>
        </row>
        <row r="19">
          <cell r="G19">
            <v>1942.962030046552</v>
          </cell>
          <cell r="H19">
            <v>1662.5616824399822</v>
          </cell>
        </row>
        <row r="35">
          <cell r="G35">
            <v>27.32</v>
          </cell>
          <cell r="H35">
            <v>36.39900281000001</v>
          </cell>
        </row>
        <row r="36">
          <cell r="G36">
            <v>4449.03431790255</v>
          </cell>
          <cell r="H36">
            <v>10314.921340268686</v>
          </cell>
        </row>
      </sheetData>
      <sheetData sheetId="6">
        <row r="5">
          <cell r="G5">
            <v>209.79873254564984</v>
          </cell>
          <cell r="H5">
            <v>103.08925057423912</v>
          </cell>
        </row>
        <row r="11">
          <cell r="G11">
            <v>182.27</v>
          </cell>
          <cell r="H11">
            <v>89.5624</v>
          </cell>
        </row>
        <row r="17">
          <cell r="G17">
            <v>65.03760708915145</v>
          </cell>
          <cell r="H17">
            <v>32.421569305598204</v>
          </cell>
        </row>
        <row r="19">
          <cell r="G19">
            <v>2318.932140165467</v>
          </cell>
          <cell r="H19">
            <v>1166.077458753888</v>
          </cell>
        </row>
        <row r="35">
          <cell r="G35">
            <v>25.79</v>
          </cell>
          <cell r="H35">
            <v>25.441327480000005</v>
          </cell>
        </row>
        <row r="36">
          <cell r="G36">
            <v>4373.320671005466</v>
          </cell>
          <cell r="H36">
            <v>5721.935566105941</v>
          </cell>
        </row>
      </sheetData>
      <sheetData sheetId="7">
        <row r="5">
          <cell r="G5">
            <v>146.0035029459025</v>
          </cell>
          <cell r="H5">
            <v>90.46857605685351</v>
          </cell>
        </row>
        <row r="11">
          <cell r="G11">
            <v>123.58</v>
          </cell>
          <cell r="H11">
            <v>76.5736</v>
          </cell>
        </row>
        <row r="17">
          <cell r="G17">
            <v>45.26108591322978</v>
          </cell>
          <cell r="H17">
            <v>28.05525857762459</v>
          </cell>
        </row>
        <row r="19">
          <cell r="G19">
            <v>1613.7953335076859</v>
          </cell>
          <cell r="H19">
            <v>1001.31</v>
          </cell>
        </row>
        <row r="35">
          <cell r="G35">
            <v>16.02</v>
          </cell>
          <cell r="H35">
            <v>27.587742519999995</v>
          </cell>
        </row>
        <row r="36">
          <cell r="G36">
            <v>3249.3721716056857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0.1</v>
          </cell>
        </row>
      </sheetData>
      <sheetData sheetId="1">
        <row r="6">
          <cell r="E6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  <sheetName val="Трн Уч"/>
    </sheetNames>
    <sheetDataSet>
      <sheetData sheetId="17">
        <row r="9">
          <cell r="X9">
            <v>187.57600000000002</v>
          </cell>
        </row>
        <row r="29">
          <cell r="X29">
            <v>90.01843500000001</v>
          </cell>
        </row>
        <row r="248">
          <cell r="X248">
            <v>3.120498393</v>
          </cell>
        </row>
        <row r="249">
          <cell r="X249">
            <v>23.92480097</v>
          </cell>
        </row>
        <row r="252">
          <cell r="X252">
            <v>3927.4045939761986</v>
          </cell>
        </row>
      </sheetData>
      <sheetData sheetId="20">
        <row r="9">
          <cell r="X9">
            <v>117.396</v>
          </cell>
        </row>
        <row r="29">
          <cell r="X29">
            <v>61.14215</v>
          </cell>
        </row>
        <row r="248">
          <cell r="X248">
            <v>3.0335503220000004</v>
          </cell>
        </row>
        <row r="249">
          <cell r="X249">
            <v>13.429455067000001</v>
          </cell>
        </row>
        <row r="252">
          <cell r="X252">
            <v>2984.1298053889996</v>
          </cell>
        </row>
      </sheetData>
      <sheetData sheetId="21">
        <row r="9">
          <cell r="X9">
            <v>100.13900000000001</v>
          </cell>
        </row>
        <row r="29">
          <cell r="X29">
            <v>46.72624999999999</v>
          </cell>
        </row>
        <row r="248">
          <cell r="X248">
            <v>2.88188727</v>
          </cell>
        </row>
        <row r="249">
          <cell r="X249">
            <v>12.890656671000002</v>
          </cell>
        </row>
        <row r="252">
          <cell r="X252">
            <v>2701.874433941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0.08</v>
          </cell>
        </row>
      </sheetData>
      <sheetData sheetId="1">
        <row r="6">
          <cell r="E6">
            <v>0.08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E6">
            <v>0.04</v>
          </cell>
        </row>
      </sheetData>
      <sheetData sheetId="1">
        <row r="6">
          <cell r="E6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6">
      <selection activeCell="F25" sqref="F25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6" t="s">
        <v>23</v>
      </c>
      <c r="B5" s="27"/>
      <c r="C5" s="27"/>
      <c r="D5" s="27"/>
      <c r="E5" s="27"/>
      <c r="F5" s="27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'[2]1 полугодие'!$E$6+'[2]2 полугодие '!$E$6</f>
        <v>0.2</v>
      </c>
      <c r="E9" s="15">
        <f>D9</f>
        <v>0.2</v>
      </c>
      <c r="F9" s="15">
        <f>E9</f>
        <v>0.2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'[1]Разбивка по полугодиям 2017 '!$H$8/1000</f>
        <v>0.18757600000000002</v>
      </c>
      <c r="E11" s="15">
        <f>'[1]Д.Кут и Дерсу'!$G$5/1000</f>
        <v>0.20182597701149427</v>
      </c>
      <c r="F11" s="15">
        <f>'[1]Д.Кут и Дерсу'!$H$5/1000</f>
        <v>0.1684343475230327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'[1]Разбивка по полугодиям 2017 '!$H$14/1000</f>
        <v>0.13335043000000002</v>
      </c>
      <c r="E12" s="15">
        <f>'[1]Д.Кут и Дерсу'!$G$11/1000</f>
        <v>0.15792920000000002</v>
      </c>
      <c r="F12" s="15">
        <f>'[1]Д.Кут и Дерсу'!$H$11/1000</f>
        <v>0.13252983999999998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'[3]ДКут+Дерсу'!$X$252/1000</f>
        <v>3.9274045939761986</v>
      </c>
      <c r="E15" s="15">
        <f>'[1]Д.Кут и Дерсу'!$G$36/1000</f>
        <v>4.449034317902551</v>
      </c>
      <c r="F15" s="15">
        <f>'[1]Д.Кут и Дерсу'!$H$36/1000</f>
        <v>10.314921340268686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3.9274045939761986</v>
      </c>
      <c r="E16" s="15">
        <f>E15</f>
        <v>4.449034317902551</v>
      </c>
      <c r="F16" s="15">
        <f>F15</f>
        <v>10.314921340268686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'[1]Разбивка по полугодиям 2017 '!$H$22/1000</f>
        <v>2.04628732</v>
      </c>
      <c r="E20" s="15">
        <f>'[1]Д.Кут и Дерсу'!$G$19/1000</f>
        <v>1.942962030046552</v>
      </c>
      <c r="F20" s="15">
        <f>'[1]Д.Кут и Дерсу'!$H$19/1000</f>
        <v>1.6625616824399823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'[3]ДКут+Дерсу'!$X$29/'[3]ДКут+Дерсу'!$X$9*1000</f>
        <v>479.90379899347465</v>
      </c>
      <c r="E21" s="15">
        <f>'[1]Д.Кут и Дерсу'!$G$17*1.45/'[1]Д.Кут и Дерсу'!$G$5*1000</f>
        <v>391.5</v>
      </c>
      <c r="F21" s="15">
        <f>'[1]Д.Кут и Дерсу'!$H$17*1.45/'[1]Д.Кут и Дерсу'!$H$5*1000</f>
        <v>397.9438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0.24</v>
      </c>
      <c r="E25" s="15">
        <v>0.21</v>
      </c>
      <c r="F25" s="15">
        <v>0.31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15">
        <f>'[1]Разбивка по полугодиям 2017 '!$H$29</f>
        <v>6</v>
      </c>
      <c r="E27" s="15">
        <f>'[1]Разбивка по полугодиям 2017 '!$K$29</f>
        <v>6</v>
      </c>
      <c r="F27" s="15">
        <f>'[1]Разбивка по полугодиям 2017 '!$N$29</f>
        <v>9.72173104003076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'[1]Разбивка по полугодиям 2017 '!$H$30/1000</f>
        <v>13.501040416666667</v>
      </c>
      <c r="E28" s="15">
        <f>'[1]Разбивка по полугодиям 2017 '!$K$30/1000</f>
        <v>17.84964828666663</v>
      </c>
      <c r="F28" s="15">
        <f>'[1]Разбивка по полугодиям 2017 '!$N$30/1000</f>
        <v>25.30008201049186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3.9003592946131986</v>
      </c>
      <c r="E30" s="15">
        <f>E15-E37</f>
        <v>4.421714317902551</v>
      </c>
      <c r="F30" s="15">
        <f>F15-F37</f>
        <v>10.278522337458686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3.9003592946131986</v>
      </c>
      <c r="E31" s="15">
        <f>E30</f>
        <v>4.421714317902551</v>
      </c>
      <c r="F31" s="15">
        <f>F30</f>
        <v>10.278522337458686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('[3]ДКут+Дерсу'!$X$248+'[3]ДКут+Дерсу'!$X$249)/1000</f>
        <v>0.027045299362999996</v>
      </c>
      <c r="E37" s="23">
        <f>'[1]Д.Кут и Дерсу'!$G$35/1000</f>
        <v>0.02732</v>
      </c>
      <c r="F37" s="23">
        <f>'[1]Д.Кут и Дерсу'!$H$35/1000</f>
        <v>0.03639900281000001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0.027045299362999996</v>
      </c>
      <c r="E38" s="23">
        <f>E37</f>
        <v>0.02732</v>
      </c>
      <c r="F38" s="23">
        <f>F37</f>
        <v>0.03639900281000001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4" t="s">
        <v>81</v>
      </c>
      <c r="B50" s="25"/>
      <c r="C50" s="25"/>
      <c r="D50" s="25"/>
      <c r="E50" s="25"/>
      <c r="F50" s="25"/>
    </row>
    <row r="51" spans="1:6" ht="31.5" customHeight="1">
      <c r="A51" s="24" t="s">
        <v>80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0:F50"/>
    <mergeCell ref="A51:F51"/>
    <mergeCell ref="A5:F5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0">
      <selection activeCell="F25" sqref="F25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6" t="s">
        <v>23</v>
      </c>
      <c r="B5" s="27"/>
      <c r="C5" s="27"/>
      <c r="D5" s="27"/>
      <c r="E5" s="27"/>
      <c r="F5" s="27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'[4]1 полугодие'!$E$6+'[4]2 полугодие '!$E$6</f>
        <v>0.16</v>
      </c>
      <c r="E9" s="15">
        <f>D9</f>
        <v>0.16</v>
      </c>
      <c r="F9" s="15">
        <f>E9</f>
        <v>0.16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'[1]Разбивка по полугодиям 2017 '!$Y$8/1000</f>
        <v>0.117396</v>
      </c>
      <c r="E11" s="15">
        <f>'[1]Лимонники'!$G$5/1000</f>
        <v>0.20979873254564985</v>
      </c>
      <c r="F11" s="15">
        <f>'[1]Лимонники'!$H$5/1000</f>
        <v>0.10308925057423912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'[1]Разбивка по полугодиям 2017 '!$Y$14/1000</f>
        <v>0.08896736899999999</v>
      </c>
      <c r="E12" s="15">
        <f>'[1]Лимонники'!$G$11/1000</f>
        <v>0.18227000000000002</v>
      </c>
      <c r="F12" s="15">
        <f>'[1]Лимонники'!$H$11/1000</f>
        <v>0.0895624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'[3]Лим'!$X$252/1000</f>
        <v>2.9841298053889997</v>
      </c>
      <c r="E15" s="15">
        <f>'[1]Лимонники'!$G$36/1000</f>
        <v>4.373320671005466</v>
      </c>
      <c r="F15" s="15">
        <f>'[1]Лимонники'!$H$36/1000</f>
        <v>5.721935566105941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2.9841298053889997</v>
      </c>
      <c r="E16" s="15">
        <f>E15</f>
        <v>4.373320671005466</v>
      </c>
      <c r="F16" s="15">
        <f>F15</f>
        <v>5.721935566105941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'[1]Разбивка по полугодиям 2017 '!$Y$22/1000</f>
        <v>1.28224176</v>
      </c>
      <c r="E20" s="15">
        <f>'[1]Лимонники'!$G$19/1000</f>
        <v>2.318932140165467</v>
      </c>
      <c r="F20" s="15">
        <f>'[1]Лимонники'!$H$19/1000</f>
        <v>1.166077458753888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'[3]Лим'!$X$29/'[3]Лим'!$X$9*1000</f>
        <v>520.8197042488671</v>
      </c>
      <c r="E21" s="15">
        <f>'[1]Лимонники'!$G$17*1.45/'[1]Лимонники'!$G$5*1000</f>
        <v>449.49999999999994</v>
      </c>
      <c r="F21" s="15">
        <f>'[1]Лимонники'!$H$17*1.45/'[1]Лимонники'!$H$5*1000</f>
        <v>456.02500000000003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0.16</v>
      </c>
      <c r="E25" s="15">
        <v>0.16</v>
      </c>
      <c r="F25" s="15">
        <v>0.16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15">
        <f>'[1]Разбивка по полугодиям 2017 '!$Y$29</f>
        <v>4</v>
      </c>
      <c r="E27" s="15">
        <f>'[1]Разбивка по полугодиям 2017 '!$AB$29</f>
        <v>4</v>
      </c>
      <c r="F27" s="15">
        <f>'[1]Разбивка по полугодиям 2017 '!$AE$29</f>
        <v>4.88913447998462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'[1]Разбивка по полугодиям 2017 '!$Y$30/1000</f>
        <v>18.686310416666668</v>
      </c>
      <c r="E28" s="15">
        <f>'[1]Разбивка по полугодиям 2017 '!$AB$30/1000</f>
        <v>21.07264625</v>
      </c>
      <c r="F28" s="15">
        <f>'[1]Разбивка по полугодиям 2017 '!$AE$30/1000</f>
        <v>26.11851684597877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2.9676668</v>
      </c>
      <c r="E30" s="15">
        <f>E15-E37</f>
        <v>4.347530671005466</v>
      </c>
      <c r="F30" s="15">
        <f>F15-F37</f>
        <v>5.696494238625941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2.9676668</v>
      </c>
      <c r="E31" s="15">
        <f>E30</f>
        <v>4.347530671005466</v>
      </c>
      <c r="F31" s="15">
        <f>F30</f>
        <v>5.696494238625941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('[3]Лим'!$X$248+'[3]Лим'!$X$249)/1000</f>
        <v>0.016463005389</v>
      </c>
      <c r="E37" s="23">
        <f>'[1]Лимонники'!$G$35/1000</f>
        <v>0.02579</v>
      </c>
      <c r="F37" s="23">
        <f>'[1]Лимонники'!$H$35/1000</f>
        <v>0.025441327480000005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0.016463005389</v>
      </c>
      <c r="E38" s="23">
        <f>E37</f>
        <v>0.02579</v>
      </c>
      <c r="F38" s="23">
        <f>F37</f>
        <v>0.025441327480000005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4" t="s">
        <v>81</v>
      </c>
      <c r="B50" s="25"/>
      <c r="C50" s="25"/>
      <c r="D50" s="25"/>
      <c r="E50" s="25"/>
      <c r="F50" s="25"/>
    </row>
    <row r="51" spans="1:6" ht="31.5" customHeight="1">
      <c r="A51" s="24" t="s">
        <v>80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31">
      <selection activeCell="F34" sqref="F34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6" t="s">
        <v>23</v>
      </c>
      <c r="B5" s="27"/>
      <c r="C5" s="27"/>
      <c r="D5" s="27"/>
      <c r="E5" s="27"/>
      <c r="F5" s="27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'[5]1 полугодие'!$E$6+'[5]2 полугодие '!$E$6</f>
        <v>0.08</v>
      </c>
      <c r="E9" s="15">
        <f>D9</f>
        <v>0.08</v>
      </c>
      <c r="F9" s="15">
        <f>E9</f>
        <v>0.08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'[1]Разбивка по полугодиям 2017 '!AV$8/1000</f>
        <v>0.0904685760568535</v>
      </c>
      <c r="E11" s="15">
        <f>'[1]Метеоритное'!$G$5/1000</f>
        <v>0.1460035029459025</v>
      </c>
      <c r="F11" s="15">
        <f>'[1]Метеоритное'!$H$5/1000</f>
        <v>0.0904685760568535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'[1]Разбивка по полугодиям 2017 '!AV$14/1000</f>
        <v>0.0765736</v>
      </c>
      <c r="E12" s="15">
        <f>'[1]Метеоритное'!$G$11/1000</f>
        <v>0.12358</v>
      </c>
      <c r="F12" s="15">
        <f>'[1]Метеоритное'!$H$11/1000</f>
        <v>0.0765736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'[3]Мет'!$X$252/1000</f>
        <v>2.701874433941</v>
      </c>
      <c r="E15" s="15">
        <f>'[1]Метеоритное'!$G$36/1000</f>
        <v>3.249372171605686</v>
      </c>
      <c r="F15" s="15">
        <f>3818.00854806857/1000</f>
        <v>3.81800854806857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2.701874433941</v>
      </c>
      <c r="E16" s="15">
        <f>E15</f>
        <v>3.249372171605686</v>
      </c>
      <c r="F16" s="15">
        <f>F15</f>
        <v>3.81800854806857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'[1]Разбивка по полугодиям 2017 '!AV$22/1000</f>
        <v>1.00131</v>
      </c>
      <c r="E20" s="15">
        <f>'[1]Метеоритное'!$G$19/1000</f>
        <v>1.6137953335076858</v>
      </c>
      <c r="F20" s="15">
        <f>'[1]Метеоритное'!$H$19/1000</f>
        <v>1.00131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'[3]Мет'!$X$29/'[3]Мет'!$X$9*1000</f>
        <v>466.613906669729</v>
      </c>
      <c r="E21" s="15">
        <f>'[1]Метеоритное'!$G$17*1.45/'[1]Метеоритное'!$G$5*1000</f>
        <v>449.49999999999994</v>
      </c>
      <c r="F21" s="15">
        <f>'[1]Метеоритное'!$H$17*1.45/'[1]Метеоритное'!$H$5*1000</f>
        <v>449.6602766466766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0.09</v>
      </c>
      <c r="E25" s="15">
        <v>0.09</v>
      </c>
      <c r="F25" s="15">
        <v>0.1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15">
        <f>'[1]Разбивка по полугодиям 2017 '!AV$29</f>
        <v>4</v>
      </c>
      <c r="E27" s="15">
        <f>'[1]Разбивка по полугодиям 2017 '!$AS$29</f>
        <v>4</v>
      </c>
      <c r="F27" s="15">
        <v>4.88913447998462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'[1]Разбивка по полугодиям 2017 '!$AP$30/1000</f>
        <v>18.310523333333332</v>
      </c>
      <c r="E28" s="15">
        <f>'[1]Разбивка по полугодиям 2017 '!$AS$30/1000</f>
        <v>17.94503</v>
      </c>
      <c r="F28" s="15">
        <f>26118.5168459788/1000</f>
        <v>26.1185168459788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2.68610189</v>
      </c>
      <c r="E30" s="15">
        <f>E15-E37</f>
        <v>3.2333521716056857</v>
      </c>
      <c r="F30" s="15">
        <f>F15-F37</f>
        <v>3.7904208055485697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2.68610189</v>
      </c>
      <c r="E31" s="15">
        <f>E30</f>
        <v>3.2333521716056857</v>
      </c>
      <c r="F31" s="15">
        <f>F30</f>
        <v>3.7904208055485697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('[3]Мет'!$X$248+'[3]Мет'!$X$249)/1000</f>
        <v>0.015772543941000004</v>
      </c>
      <c r="E37" s="23">
        <f>'[1]Метеоритное'!$G$35/1000</f>
        <v>0.01602</v>
      </c>
      <c r="F37" s="23">
        <f>'[1]Метеоритное'!$H$35/1000</f>
        <v>0.027587742519999996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0.015772543941000004</v>
      </c>
      <c r="E38" s="23">
        <f>E37</f>
        <v>0.01602</v>
      </c>
      <c r="F38" s="23">
        <f>F37</f>
        <v>0.027587742519999996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4" t="s">
        <v>81</v>
      </c>
      <c r="B50" s="25"/>
      <c r="C50" s="25"/>
      <c r="D50" s="25"/>
      <c r="E50" s="25"/>
      <c r="F50" s="25"/>
    </row>
    <row r="51" spans="1:6" ht="31.5" customHeight="1">
      <c r="A51" s="24" t="s">
        <v>80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Гирфанутдинова Александра Эдуардовна</cp:lastModifiedBy>
  <cp:lastPrinted>2016-05-06T07:43:10Z</cp:lastPrinted>
  <dcterms:created xsi:type="dcterms:W3CDTF">2014-08-15T10:06:32Z</dcterms:created>
  <dcterms:modified xsi:type="dcterms:W3CDTF">2016-11-01T23:52:50Z</dcterms:modified>
  <cp:category/>
  <cp:version/>
  <cp:contentType/>
  <cp:contentStatus/>
</cp:coreProperties>
</file>